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0" windowWidth="1380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<sst xmlns="http://schemas.openxmlformats.org/spreadsheetml/2006/main" count="236" uniqueCount="140">
  <si>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</si>
  <si>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</si>
  <si>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</si>
  <si>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</si>
  <si>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</si>
  <si>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</si>
  <si>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</si>
  <si>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</si>
  <si>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</si>
  <si>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</si>
  <si>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</si>
  <si>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</si>
  <si>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</si>
  <si>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</si>
  <si>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</si>
  <si>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</si>
  <si>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</si>
  <si>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</si>
  <si>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</si>
  <si>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</si>
  <si>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</si>
  <si>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</si>
  <si>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</si>
  <si>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</si>
  <si>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</si>
  <si>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</si>
  <si>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</si>
  <si>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</si>
  <si>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</si>
  <si>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</si>
  <si>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</si>
  <si>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</si>
  <si>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</si>
  <si>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</si>
  <si>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</si>
  <si>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</si>
  <si>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</si>
  <si>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</si>
  <si>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</si>
  <si>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</si>
  <si>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</si>
  <si>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</si>
  <si>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</si>
  <si>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</si>
  <si>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</si>
  <si>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</si>
  <si>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</si>
  <si>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</si>
  <si>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</si>
  <si>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</si>
  <si>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</si>
  <si>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</si>
  <si>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</si>
  <si>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</si>
  <si>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</si>
  <si>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</si>
  <si>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</si>
  <si>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</si>
  <si>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</si>
  <si>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</si>
  <si>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</si>
  <si>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49а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</si>
  <si>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</si>
  <si>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</si>
  <si>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</si>
  <si>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</si>
  <si>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</si>
  <si>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</si>
  <si>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</si>
  <si>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</si>
  <si>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</si>
  <si>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</si>
  <si>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</si>
  <si>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Очистка козырьков балконов 5-го этажа от снега толщиной слоя до 50 см  с автовышки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</si>
  <si>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</si>
  <si>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</si>
  <si>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</si>
  <si>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</si>
  <si>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</si>
  <si>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</si>
  <si>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</si>
  <si>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</si>
  <si>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</si>
  <si>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</si>
  <si>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</si>
  <si>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</si>
  <si>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</si>
  <si>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</si>
  <si>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</si>
  <si>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</si>
  <si>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</si>
  <si>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</si>
  <si>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</si>
  <si>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</si>
  <si>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</si>
  <si>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</si>
  <si>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</si>
  <si>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</si>
  <si>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</si>
  <si>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</si>
  <si>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</si>
  <si>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</si>
  <si>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</si>
  <si>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</si>
  <si>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</si>
  <si>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</si>
  <si>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</si>
  <si>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</si>
  <si>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</si>
  <si>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</si>
  <si>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</si>
  <si>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</si>
  <si>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</si>
  <si>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</si>
  <si>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</si>
  <si>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</si>
  <si>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</si>
  <si>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под.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</si>
  <si>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</si>
  <si>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</si>
  <si>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</si>
  <si>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</si>
  <si>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</si>
  <si>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</si>
  <si>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</si>
  <si>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</si>
  <si>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</si>
  <si>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</si>
  <si>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49а  </t>
    </r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</si>
  <si>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</si>
  <si>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</si>
  <si>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</si>
  <si>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</si>
  <si>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</si>
  <si>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</si>
  <si>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2021г.</t>
  </si>
  <si>
    <t xml:space="preserve">Ведущий инженер ООО "Партнер"  </t>
  </si>
  <si>
    <t>Представитель собственников жилых помещений</t>
  </si>
  <si>
    <t>Ремонт подъезда  № 2, 3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</si>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</sst>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26" sqref="F26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1"/>
      <c r="B2" s="1"/>
      <c r="C2" s="1"/>
      <c r="D2" s="1"/>
      <c r="E2" s="1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2" t="s">
        <v>1</v>
      </c>
      <c r="B5" s="2" t="s">
        <v>2</v>
      </c>
      <c r="C5" s="2" t="s">
        <v>3</v>
      </c>
      <c r="D5" s="69" t="s">
        <v>4</v>
      </c>
      <c r="E5" s="70"/>
    </row>
    <row r="6" spans="1:5" ht="15">
      <c r="A6" s="3" t="s">
        <v>5</v>
      </c>
      <c r="B6" s="4" t="s">
        <v>6</v>
      </c>
      <c r="C6" s="5" t="s">
        <v>7</v>
      </c>
      <c r="D6" s="75">
        <v>43466</v>
      </c>
      <c r="E6" s="76"/>
    </row>
    <row r="7" spans="1:5" ht="15">
      <c r="A7" s="3" t="s">
        <v>8</v>
      </c>
      <c r="B7" s="4" t="s">
        <v>9</v>
      </c>
      <c r="C7" s="5" t="s">
        <v>7</v>
      </c>
      <c r="D7" s="71" t="s">
        <v>58</v>
      </c>
      <c r="E7" s="72"/>
    </row>
    <row r="8" spans="1:5" ht="15">
      <c r="A8" s="8" t="s">
        <v>10</v>
      </c>
      <c r="B8" s="7" t="s">
        <v>11</v>
      </c>
      <c r="C8" s="9" t="s">
        <v>12</v>
      </c>
      <c r="D8" s="73">
        <f>4125.2*12*4.07</f>
        <v>201474.76799999998</v>
      </c>
      <c r="E8" s="7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4125.2*12*1.55</f>
        <v>76728.71999999999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4125.2*12*0.12</f>
        <v>5940.287999999999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4125.2*12*1.1</f>
        <v>54452.64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4125.2*12*0.73</f>
        <v>36136.75199999999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4125.2*12*0.57</f>
        <v>28216.367999999995</v>
      </c>
    </row>
    <row r="15" spans="1:5" ht="15">
      <c r="A15" s="3" t="s">
        <v>13</v>
      </c>
      <c r="B15" s="4" t="s">
        <v>6</v>
      </c>
      <c r="C15" s="5" t="s">
        <v>7</v>
      </c>
      <c r="D15" s="75">
        <v>43466</v>
      </c>
      <c r="E15" s="76"/>
    </row>
    <row r="16" spans="1:5" ht="45" customHeight="1">
      <c r="A16" s="3" t="s">
        <v>14</v>
      </c>
      <c r="B16" s="4" t="s">
        <v>9</v>
      </c>
      <c r="C16" s="5" t="s">
        <v>7</v>
      </c>
      <c r="D16" s="71" t="s">
        <v>57</v>
      </c>
      <c r="E16" s="72"/>
    </row>
    <row r="17" spans="1:5" ht="15">
      <c r="A17" s="8" t="s">
        <v>15</v>
      </c>
      <c r="B17" s="7" t="s">
        <v>11</v>
      </c>
      <c r="C17" s="9" t="s">
        <v>12</v>
      </c>
      <c r="D17" s="73">
        <f>SUM(E19:E24)</f>
        <v>190584.23999999996</v>
      </c>
      <c r="E17" s="7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4125.2*12*0.9</f>
        <v>44552.159999999996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4125.2*12*1.79</f>
        <v>88609.29599999999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4125.2*12*0.44</f>
        <v>21781.055999999997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4125.2*12*0.09</f>
        <v>4455.215999999999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4125.2*12*0.57</f>
        <v>28216.367999999995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4125.2*12*0.06</f>
        <v>2970.1439999999993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238106.544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4125.2*12*0.62</f>
        <v>30691.487999999998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4125.2*12*4.19</f>
        <v>207415.05599999998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630165.5519999999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Normal="80" zoomScaleSheetLayoutView="80" zoomScalePageLayoutView="0" workbookViewId="0" topLeftCell="A1">
      <selection activeCell="C46" sqref="C4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2.125" style="19" customWidth="1"/>
    <col min="8" max="16384" width="8.875" style="19" customWidth="1"/>
  </cols>
  <sheetData>
    <row r="1" spans="1:6" ht="18.75">
      <c r="A1" s="77" t="s">
        <v>134</v>
      </c>
      <c r="B1" s="77"/>
      <c r="C1" s="77"/>
      <c r="D1" s="77"/>
      <c r="E1" s="77"/>
      <c r="F1" s="77"/>
    </row>
    <row r="2" spans="1:6" ht="15">
      <c r="A2" s="78" t="s">
        <v>126</v>
      </c>
      <c r="B2" s="78"/>
      <c r="C2" s="78"/>
      <c r="D2" s="78"/>
      <c r="E2" s="78"/>
      <c r="F2" s="78"/>
    </row>
    <row r="3" spans="1:6" ht="19.5">
      <c r="A3" s="78" t="s">
        <v>128</v>
      </c>
      <c r="B3" s="78"/>
      <c r="C3" s="78"/>
      <c r="D3" s="78"/>
      <c r="E3" s="78"/>
      <c r="F3" s="78"/>
    </row>
    <row r="4" ht="9.75" customHeight="1">
      <c r="A4" s="20"/>
    </row>
    <row r="5" spans="1:6" ht="15">
      <c r="A5" s="39" t="s">
        <v>127</v>
      </c>
      <c r="D5" s="79" t="s">
        <v>135</v>
      </c>
      <c r="E5" s="79"/>
      <c r="F5" s="79"/>
    </row>
    <row r="6" ht="15">
      <c r="A6" s="20"/>
    </row>
    <row r="7" spans="1:6" ht="119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94</v>
      </c>
      <c r="B8" s="23">
        <v>4126.3</v>
      </c>
      <c r="C8" s="38">
        <v>12</v>
      </c>
      <c r="D8" s="24" t="s">
        <v>68</v>
      </c>
      <c r="E8" s="25">
        <f>E9+E10+E21+E24+E38</f>
        <v>13.187038791815105</v>
      </c>
      <c r="F8" s="26">
        <f>F9+F10+F21+F24+F38</f>
        <v>652964.1399999999</v>
      </c>
    </row>
    <row r="9" spans="1:6" s="61" customFormat="1" ht="19.5" customHeight="1" outlineLevel="1">
      <c r="A9" s="48" t="s">
        <v>95</v>
      </c>
      <c r="B9" s="49">
        <f>B8</f>
        <v>4126.3</v>
      </c>
      <c r="C9" s="50">
        <v>12</v>
      </c>
      <c r="D9" s="51" t="s">
        <v>7</v>
      </c>
      <c r="E9" s="52">
        <v>1.92</v>
      </c>
      <c r="F9" s="53">
        <f>ROUND(B9*C9*E9,2)</f>
        <v>95069.95</v>
      </c>
    </row>
    <row r="10" spans="1:6" s="54" customFormat="1" ht="46.5" customHeight="1" outlineLevel="1">
      <c r="A10" s="48" t="s">
        <v>96</v>
      </c>
      <c r="B10" s="49">
        <f>B8</f>
        <v>4126.3</v>
      </c>
      <c r="C10" s="50" t="s">
        <v>7</v>
      </c>
      <c r="D10" s="51" t="s">
        <v>7</v>
      </c>
      <c r="E10" s="52">
        <f>F10/B10/12</f>
        <v>4.993360274337785</v>
      </c>
      <c r="F10" s="53">
        <f>SUM(F11:F20)</f>
        <v>247249.23000000007</v>
      </c>
    </row>
    <row r="11" spans="1:6" s="54" customFormat="1" ht="19.5" customHeight="1" outlineLevel="2">
      <c r="A11" s="55" t="s">
        <v>93</v>
      </c>
      <c r="B11" s="49">
        <v>1362</v>
      </c>
      <c r="C11" s="50">
        <v>72</v>
      </c>
      <c r="D11" s="51" t="s">
        <v>68</v>
      </c>
      <c r="E11" s="52">
        <v>0.37</v>
      </c>
      <c r="F11" s="53">
        <f>ROUND(B11*C11*E11,2)</f>
        <v>36283.68</v>
      </c>
    </row>
    <row r="12" spans="1:6" s="54" customFormat="1" ht="18" customHeight="1" outlineLevel="2">
      <c r="A12" s="55" t="s">
        <v>82</v>
      </c>
      <c r="B12" s="49">
        <v>3799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35558.64</v>
      </c>
    </row>
    <row r="13" spans="1:6" s="54" customFormat="1" ht="18" customHeight="1" outlineLevel="2">
      <c r="A13" s="55" t="s">
        <v>83</v>
      </c>
      <c r="B13" s="49">
        <v>3799</v>
      </c>
      <c r="C13" s="50">
        <v>3</v>
      </c>
      <c r="D13" s="51" t="s">
        <v>68</v>
      </c>
      <c r="E13" s="52">
        <v>3.58</v>
      </c>
      <c r="F13" s="53">
        <f t="shared" si="0"/>
        <v>40801.26</v>
      </c>
    </row>
    <row r="14" spans="1:6" s="54" customFormat="1" ht="16.5" customHeight="1" outlineLevel="2">
      <c r="A14" s="55" t="s">
        <v>84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55" t="s">
        <v>85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5" t="s">
        <v>86</v>
      </c>
      <c r="B16" s="49">
        <f>B11*0.7</f>
        <v>953.4</v>
      </c>
      <c r="C16" s="50">
        <v>72</v>
      </c>
      <c r="D16" s="51" t="s">
        <v>68</v>
      </c>
      <c r="E16" s="52">
        <v>1.45</v>
      </c>
      <c r="F16" s="53">
        <f t="shared" si="0"/>
        <v>99534.96</v>
      </c>
    </row>
    <row r="17" spans="1:6" s="54" customFormat="1" ht="18" customHeight="1" outlineLevel="2">
      <c r="A17" s="55" t="s">
        <v>87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34.5" customHeight="1" outlineLevel="2">
      <c r="A18" s="55" t="s">
        <v>88</v>
      </c>
      <c r="B18" s="49">
        <f>B11*0.1</f>
        <v>136.20000000000002</v>
      </c>
      <c r="C18" s="50">
        <v>3</v>
      </c>
      <c r="D18" s="51" t="s">
        <v>68</v>
      </c>
      <c r="E18" s="52">
        <v>20.39</v>
      </c>
      <c r="F18" s="53">
        <f t="shared" si="0"/>
        <v>8331.35</v>
      </c>
    </row>
    <row r="19" spans="1:6" s="54" customFormat="1" ht="29.25" customHeight="1" outlineLevel="2">
      <c r="A19" s="55" t="s">
        <v>89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28.5" customHeight="1" outlineLevel="2">
      <c r="A20" s="55" t="s">
        <v>90</v>
      </c>
      <c r="B20" s="49">
        <f>B11*0.2</f>
        <v>272.40000000000003</v>
      </c>
      <c r="C20" s="50">
        <v>22</v>
      </c>
      <c r="D20" s="51" t="s">
        <v>68</v>
      </c>
      <c r="E20" s="52">
        <v>2.02</v>
      </c>
      <c r="F20" s="53">
        <f t="shared" si="0"/>
        <v>12105.46</v>
      </c>
    </row>
    <row r="21" spans="1:6" s="54" customFormat="1" ht="31.5" customHeight="1" outlineLevel="1">
      <c r="A21" s="48" t="s">
        <v>97</v>
      </c>
      <c r="B21" s="49">
        <f>B8</f>
        <v>4126.3</v>
      </c>
      <c r="C21" s="50" t="s">
        <v>7</v>
      </c>
      <c r="D21" s="57" t="s">
        <v>68</v>
      </c>
      <c r="E21" s="52">
        <f>F21/B21/12</f>
        <v>0.18415852781749587</v>
      </c>
      <c r="F21" s="53">
        <f>SUM(F22:F23)</f>
        <v>9118.72</v>
      </c>
    </row>
    <row r="22" spans="1:6" s="54" customFormat="1" ht="18.75" customHeight="1" outlineLevel="1">
      <c r="A22" s="55" t="s">
        <v>91</v>
      </c>
      <c r="B22" s="49">
        <v>1096</v>
      </c>
      <c r="C22" s="50">
        <v>12</v>
      </c>
      <c r="D22" s="57" t="s">
        <v>68</v>
      </c>
      <c r="E22" s="52">
        <v>0.26</v>
      </c>
      <c r="F22" s="53">
        <f>ROUND(B22*C22*E22,2)</f>
        <v>3419.52</v>
      </c>
    </row>
    <row r="23" spans="1:6" s="54" customFormat="1" ht="21.75" customHeight="1" outlineLevel="1">
      <c r="A23" s="55" t="s">
        <v>92</v>
      </c>
      <c r="B23" s="49">
        <v>1096</v>
      </c>
      <c r="C23" s="50">
        <v>1</v>
      </c>
      <c r="D23" s="57" t="s">
        <v>68</v>
      </c>
      <c r="E23" s="52">
        <v>5.2</v>
      </c>
      <c r="F23" s="53">
        <f>ROUND(B23*C23*E23,2)</f>
        <v>5699.2</v>
      </c>
    </row>
    <row r="24" spans="1:7" s="54" customFormat="1" ht="33" customHeight="1" outlineLevel="1">
      <c r="A24" s="48" t="s">
        <v>98</v>
      </c>
      <c r="B24" s="49">
        <f>B8</f>
        <v>4126.3</v>
      </c>
      <c r="C24" s="50">
        <v>12</v>
      </c>
      <c r="D24" s="51" t="s">
        <v>68</v>
      </c>
      <c r="E24" s="52">
        <f>F24/B24/C24</f>
        <v>6.029519989659824</v>
      </c>
      <c r="F24" s="53">
        <f>SUM(F25:F37)</f>
        <v>298555.3</v>
      </c>
      <c r="G24" s="54">
        <v>298555.3</v>
      </c>
    </row>
    <row r="25" spans="1:6" s="54" customFormat="1" ht="18" customHeight="1" outlineLevel="1">
      <c r="A25" s="62" t="s">
        <v>70</v>
      </c>
      <c r="B25" s="56">
        <v>1126.4</v>
      </c>
      <c r="C25" s="49">
        <v>2</v>
      </c>
      <c r="D25" s="57" t="s">
        <v>68</v>
      </c>
      <c r="E25" s="51">
        <v>3.44</v>
      </c>
      <c r="F25" s="52">
        <f>ROUND(B25*C25*E25,2)</f>
        <v>7749.63</v>
      </c>
    </row>
    <row r="26" spans="1:6" s="54" customFormat="1" ht="21" customHeight="1" outlineLevel="1">
      <c r="A26" s="55" t="s">
        <v>71</v>
      </c>
      <c r="B26" s="56">
        <v>885.5</v>
      </c>
      <c r="C26" s="49">
        <v>2</v>
      </c>
      <c r="D26" s="57" t="s">
        <v>68</v>
      </c>
      <c r="E26" s="51">
        <v>3.44</v>
      </c>
      <c r="F26" s="52">
        <f aca="true" t="shared" si="1" ref="F26:F36">ROUND(B26*C26*E26,2)</f>
        <v>6092.24</v>
      </c>
    </row>
    <row r="27" spans="1:6" s="54" customFormat="1" ht="19.5" customHeight="1" outlineLevel="1">
      <c r="A27" s="55" t="s">
        <v>72</v>
      </c>
      <c r="B27" s="56">
        <v>72</v>
      </c>
      <c r="C27" s="49">
        <v>2</v>
      </c>
      <c r="D27" s="57" t="s">
        <v>68</v>
      </c>
      <c r="E27" s="51">
        <v>3.44</v>
      </c>
      <c r="F27" s="52">
        <f t="shared" si="1"/>
        <v>495.36</v>
      </c>
    </row>
    <row r="28" spans="1:6" s="54" customFormat="1" ht="30" customHeight="1" outlineLevel="1">
      <c r="A28" s="55" t="s">
        <v>73</v>
      </c>
      <c r="B28" s="63">
        <v>42</v>
      </c>
      <c r="C28" s="49">
        <v>1</v>
      </c>
      <c r="D28" s="57" t="s">
        <v>68</v>
      </c>
      <c r="E28" s="52">
        <v>290.42</v>
      </c>
      <c r="F28" s="52">
        <f t="shared" si="1"/>
        <v>12197.64</v>
      </c>
    </row>
    <row r="29" spans="1:6" s="54" customFormat="1" ht="19.5" customHeight="1" outlineLevel="1">
      <c r="A29" s="55" t="s">
        <v>116</v>
      </c>
      <c r="B29" s="56">
        <v>413.3</v>
      </c>
      <c r="C29" s="49">
        <v>1</v>
      </c>
      <c r="D29" s="57" t="s">
        <v>68</v>
      </c>
      <c r="E29" s="51">
        <v>42.7</v>
      </c>
      <c r="F29" s="52">
        <f t="shared" si="1"/>
        <v>17647.91</v>
      </c>
    </row>
    <row r="30" spans="1:6" s="54" customFormat="1" ht="18" customHeight="1" outlineLevel="1">
      <c r="A30" s="55" t="s">
        <v>74</v>
      </c>
      <c r="B30" s="56">
        <v>6</v>
      </c>
      <c r="C30" s="49">
        <v>1</v>
      </c>
      <c r="D30" s="57" t="s">
        <v>80</v>
      </c>
      <c r="E30" s="51">
        <v>244.6</v>
      </c>
      <c r="F30" s="52">
        <f t="shared" si="1"/>
        <v>1467.6</v>
      </c>
    </row>
    <row r="31" spans="1:6" s="54" customFormat="1" ht="18" customHeight="1" outlineLevel="1">
      <c r="A31" s="55" t="s">
        <v>75</v>
      </c>
      <c r="B31" s="56">
        <v>6</v>
      </c>
      <c r="C31" s="49">
        <v>1</v>
      </c>
      <c r="D31" s="57" t="s">
        <v>80</v>
      </c>
      <c r="E31" s="51">
        <v>58.76</v>
      </c>
      <c r="F31" s="52">
        <f t="shared" si="1"/>
        <v>352.56</v>
      </c>
    </row>
    <row r="32" spans="1:6" s="54" customFormat="1" ht="18" customHeight="1" outlineLevel="1">
      <c r="A32" s="55" t="s">
        <v>76</v>
      </c>
      <c r="B32" s="56">
        <v>0.3</v>
      </c>
      <c r="C32" s="49">
        <v>1</v>
      </c>
      <c r="D32" s="57" t="s">
        <v>68</v>
      </c>
      <c r="E32" s="51">
        <v>832.72</v>
      </c>
      <c r="F32" s="52">
        <f t="shared" si="1"/>
        <v>249.82</v>
      </c>
    </row>
    <row r="33" spans="1:6" s="54" customFormat="1" ht="18" customHeight="1" outlineLevel="1">
      <c r="A33" s="55" t="s">
        <v>77</v>
      </c>
      <c r="B33" s="56">
        <v>0.3</v>
      </c>
      <c r="C33" s="49">
        <v>1</v>
      </c>
      <c r="D33" s="57" t="s">
        <v>68</v>
      </c>
      <c r="E33" s="51">
        <v>113.78</v>
      </c>
      <c r="F33" s="52">
        <f t="shared" si="1"/>
        <v>34.13</v>
      </c>
    </row>
    <row r="34" spans="1:6" s="54" customFormat="1" ht="33" customHeight="1" outlineLevel="1">
      <c r="A34" s="55" t="s">
        <v>78</v>
      </c>
      <c r="B34" s="56">
        <v>145</v>
      </c>
      <c r="C34" s="49">
        <v>104</v>
      </c>
      <c r="D34" s="57" t="s">
        <v>68</v>
      </c>
      <c r="E34" s="51">
        <v>1.35</v>
      </c>
      <c r="F34" s="52">
        <f t="shared" si="1"/>
        <v>20358</v>
      </c>
    </row>
    <row r="35" spans="1:6" s="54" customFormat="1" ht="19.5" customHeight="1" outlineLevel="1">
      <c r="A35" s="55" t="s">
        <v>79</v>
      </c>
      <c r="B35" s="56">
        <v>411.78</v>
      </c>
      <c r="C35" s="49">
        <v>2</v>
      </c>
      <c r="D35" s="57" t="s">
        <v>68</v>
      </c>
      <c r="E35" s="51">
        <v>1.35</v>
      </c>
      <c r="F35" s="52">
        <f t="shared" si="1"/>
        <v>1111.81</v>
      </c>
    </row>
    <row r="36" spans="1:6" s="54" customFormat="1" ht="21" customHeight="1" outlineLevel="1">
      <c r="A36" s="55" t="s">
        <v>138</v>
      </c>
      <c r="B36" s="56">
        <v>2</v>
      </c>
      <c r="C36" s="49">
        <v>1</v>
      </c>
      <c r="D36" s="57" t="s">
        <v>117</v>
      </c>
      <c r="E36" s="51">
        <v>110000</v>
      </c>
      <c r="F36" s="52">
        <f t="shared" si="1"/>
        <v>220000</v>
      </c>
    </row>
    <row r="37" spans="1:6" s="54" customFormat="1" ht="21.75" customHeight="1" outlineLevel="1">
      <c r="A37" s="64" t="s">
        <v>129</v>
      </c>
      <c r="B37" s="63"/>
      <c r="C37" s="49"/>
      <c r="D37" s="57"/>
      <c r="E37" s="59"/>
      <c r="F37" s="52">
        <f>G24-SUM(F25:F36)</f>
        <v>10798.600000000035</v>
      </c>
    </row>
    <row r="38" spans="1:6" s="29" customFormat="1" ht="33" customHeight="1" outlineLevel="1">
      <c r="A38" s="40" t="s">
        <v>99</v>
      </c>
      <c r="B38" s="41">
        <f>B8</f>
        <v>4126.3</v>
      </c>
      <c r="C38" s="42">
        <v>12</v>
      </c>
      <c r="D38" s="43" t="s">
        <v>24</v>
      </c>
      <c r="E38" s="44">
        <v>0.06</v>
      </c>
      <c r="F38" s="45">
        <f>ROUND(B38*C38*E38,2)</f>
        <v>2970.94</v>
      </c>
    </row>
    <row r="39" spans="1:6" s="27" customFormat="1" ht="48" customHeight="1">
      <c r="A39" s="22" t="s">
        <v>100</v>
      </c>
      <c r="B39" s="23">
        <f>B8</f>
        <v>4126.3</v>
      </c>
      <c r="C39" s="38">
        <v>12</v>
      </c>
      <c r="D39" s="24" t="s">
        <v>68</v>
      </c>
      <c r="E39" s="25">
        <f>SUM(E40,E47)</f>
        <v>5.1499999999999995</v>
      </c>
      <c r="F39" s="37">
        <f>SUM(F40,F47)</f>
        <v>255005.33999999997</v>
      </c>
    </row>
    <row r="40" spans="1:6" s="54" customFormat="1" ht="30.75" customHeight="1">
      <c r="A40" s="48" t="s">
        <v>101</v>
      </c>
      <c r="B40" s="49">
        <f>B39</f>
        <v>4126.3</v>
      </c>
      <c r="C40" s="50">
        <v>12</v>
      </c>
      <c r="D40" s="51" t="s">
        <v>68</v>
      </c>
      <c r="E40" s="52">
        <f>F40/B40/C40</f>
        <v>0.6699999596086889</v>
      </c>
      <c r="F40" s="53">
        <f>SUM(F41:F46)</f>
        <v>33175.45</v>
      </c>
    </row>
    <row r="41" spans="1:6" s="54" customFormat="1" ht="30.75" customHeight="1">
      <c r="A41" s="55" t="s">
        <v>139</v>
      </c>
      <c r="B41" s="56">
        <f>30</f>
        <v>30</v>
      </c>
      <c r="C41" s="49">
        <v>12</v>
      </c>
      <c r="D41" s="57" t="s">
        <v>80</v>
      </c>
      <c r="E41" s="58">
        <v>34.64</v>
      </c>
      <c r="F41" s="52">
        <f>ROUND(B41*C41*E41,2)</f>
        <v>12470.4</v>
      </c>
    </row>
    <row r="42" spans="1:6" s="54" customFormat="1" ht="15">
      <c r="A42" s="55" t="s">
        <v>118</v>
      </c>
      <c r="B42" s="56">
        <f>1</f>
        <v>1</v>
      </c>
      <c r="C42" s="49">
        <v>12</v>
      </c>
      <c r="D42" s="57" t="s">
        <v>80</v>
      </c>
      <c r="E42" s="58">
        <v>192.81</v>
      </c>
      <c r="F42" s="52">
        <f>ROUND(B42*C42*E42,2)</f>
        <v>2313.72</v>
      </c>
    </row>
    <row r="43" spans="1:6" s="54" customFormat="1" ht="30">
      <c r="A43" s="55" t="s">
        <v>102</v>
      </c>
      <c r="B43" s="56">
        <f>30</f>
        <v>30</v>
      </c>
      <c r="C43" s="49">
        <v>1</v>
      </c>
      <c r="D43" s="57" t="s">
        <v>80</v>
      </c>
      <c r="E43" s="58">
        <v>465.56</v>
      </c>
      <c r="F43" s="52">
        <f>ROUND(B43*C43*E43,2)</f>
        <v>13966.8</v>
      </c>
    </row>
    <row r="44" spans="1:6" s="54" customFormat="1" ht="15">
      <c r="A44" s="55" t="s">
        <v>103</v>
      </c>
      <c r="B44" s="56">
        <v>1</v>
      </c>
      <c r="C44" s="49">
        <v>1</v>
      </c>
      <c r="D44" s="57" t="s">
        <v>80</v>
      </c>
      <c r="E44" s="58">
        <v>2147.22</v>
      </c>
      <c r="F44" s="52">
        <f>ROUND(B44*C44*E44,2)</f>
        <v>2147.22</v>
      </c>
    </row>
    <row r="45" spans="1:6" s="54" customFormat="1" ht="30" hidden="1">
      <c r="A45" s="55" t="s">
        <v>119</v>
      </c>
      <c r="B45" s="56">
        <v>0</v>
      </c>
      <c r="C45" s="49">
        <v>1</v>
      </c>
      <c r="D45" s="57" t="s">
        <v>104</v>
      </c>
      <c r="E45" s="59">
        <v>4500</v>
      </c>
      <c r="F45" s="52">
        <f>B45*C45*E45</f>
        <v>0</v>
      </c>
    </row>
    <row r="46" spans="1:6" s="54" customFormat="1" ht="17.25" customHeight="1" outlineLevel="1">
      <c r="A46" s="55" t="s">
        <v>120</v>
      </c>
      <c r="B46" s="56" t="s">
        <v>132</v>
      </c>
      <c r="C46" s="49" t="s">
        <v>132</v>
      </c>
      <c r="D46" s="57" t="s">
        <v>132</v>
      </c>
      <c r="E46" s="59" t="s">
        <v>132</v>
      </c>
      <c r="F46" s="52">
        <v>2277.31</v>
      </c>
    </row>
    <row r="47" spans="1:6" s="54" customFormat="1" ht="45.75" customHeight="1">
      <c r="A47" s="48" t="s">
        <v>105</v>
      </c>
      <c r="B47" s="49">
        <f>B40</f>
        <v>4126.3</v>
      </c>
      <c r="C47" s="50">
        <v>12</v>
      </c>
      <c r="D47" s="51" t="s">
        <v>68</v>
      </c>
      <c r="E47" s="52">
        <f>F47/B47/C47</f>
        <v>4.48000004039131</v>
      </c>
      <c r="F47" s="53">
        <f>SUM(F48:F59)</f>
        <v>221829.88999999998</v>
      </c>
    </row>
    <row r="48" spans="1:6" s="54" customFormat="1" ht="30">
      <c r="A48" s="55" t="s">
        <v>106</v>
      </c>
      <c r="B48" s="49">
        <v>202</v>
      </c>
      <c r="C48" s="50">
        <v>1</v>
      </c>
      <c r="D48" s="51" t="s">
        <v>107</v>
      </c>
      <c r="E48" s="60">
        <v>23.99</v>
      </c>
      <c r="F48" s="53">
        <f>ROUND(B48*C48*E48,2)</f>
        <v>4845.98</v>
      </c>
    </row>
    <row r="49" spans="1:6" s="54" customFormat="1" ht="15">
      <c r="A49" s="55" t="s">
        <v>108</v>
      </c>
      <c r="B49" s="49">
        <v>202</v>
      </c>
      <c r="C49" s="50">
        <v>1</v>
      </c>
      <c r="D49" s="51" t="s">
        <v>81</v>
      </c>
      <c r="E49" s="60">
        <v>95.9</v>
      </c>
      <c r="F49" s="53">
        <f aca="true" t="shared" si="2" ref="F49:F58">ROUND(B49*C49*E49,2)</f>
        <v>19371.8</v>
      </c>
    </row>
    <row r="50" spans="1:6" s="54" customFormat="1" ht="15">
      <c r="A50" s="55" t="s">
        <v>109</v>
      </c>
      <c r="B50" s="49">
        <v>18371</v>
      </c>
      <c r="C50" s="50">
        <v>1</v>
      </c>
      <c r="D50" s="51" t="s">
        <v>110</v>
      </c>
      <c r="E50" s="60">
        <v>0.36</v>
      </c>
      <c r="F50" s="53">
        <f t="shared" si="2"/>
        <v>6613.56</v>
      </c>
    </row>
    <row r="51" spans="1:6" s="54" customFormat="1" ht="15">
      <c r="A51" s="55" t="s">
        <v>111</v>
      </c>
      <c r="B51" s="49">
        <v>4</v>
      </c>
      <c r="C51" s="50">
        <v>1</v>
      </c>
      <c r="D51" s="51" t="s">
        <v>112</v>
      </c>
      <c r="E51" s="60">
        <v>684.84</v>
      </c>
      <c r="F51" s="53">
        <f t="shared" si="2"/>
        <v>2739.36</v>
      </c>
    </row>
    <row r="52" spans="1:6" s="54" customFormat="1" ht="45">
      <c r="A52" s="55" t="s">
        <v>121</v>
      </c>
      <c r="B52" s="49">
        <v>885.5</v>
      </c>
      <c r="C52" s="50">
        <v>104</v>
      </c>
      <c r="D52" s="51" t="s">
        <v>68</v>
      </c>
      <c r="E52" s="60">
        <v>1.35</v>
      </c>
      <c r="F52" s="53">
        <f t="shared" si="2"/>
        <v>124324.2</v>
      </c>
    </row>
    <row r="53" spans="1:6" s="54" customFormat="1" ht="30">
      <c r="A53" s="55" t="s">
        <v>122</v>
      </c>
      <c r="B53" s="49">
        <v>6</v>
      </c>
      <c r="C53" s="50">
        <v>1</v>
      </c>
      <c r="D53" s="51" t="s">
        <v>80</v>
      </c>
      <c r="E53" s="60">
        <v>267.18</v>
      </c>
      <c r="F53" s="53">
        <f t="shared" si="2"/>
        <v>1603.08</v>
      </c>
    </row>
    <row r="54" spans="1:6" s="54" customFormat="1" ht="15">
      <c r="A54" s="55" t="s">
        <v>123</v>
      </c>
      <c r="B54" s="49">
        <v>192</v>
      </c>
      <c r="C54" s="50">
        <v>1</v>
      </c>
      <c r="D54" s="51" t="s">
        <v>80</v>
      </c>
      <c r="E54" s="60">
        <v>82.37</v>
      </c>
      <c r="F54" s="53">
        <f t="shared" si="2"/>
        <v>15815.04</v>
      </c>
    </row>
    <row r="55" spans="1:6" s="54" customFormat="1" ht="15">
      <c r="A55" s="55" t="s">
        <v>113</v>
      </c>
      <c r="B55" s="49">
        <v>36</v>
      </c>
      <c r="C55" s="50">
        <v>1</v>
      </c>
      <c r="D55" s="51" t="s">
        <v>80</v>
      </c>
      <c r="E55" s="60">
        <v>230.38</v>
      </c>
      <c r="F55" s="53">
        <f t="shared" si="2"/>
        <v>8293.68</v>
      </c>
    </row>
    <row r="56" spans="1:6" s="54" customFormat="1" ht="30">
      <c r="A56" s="55" t="s">
        <v>124</v>
      </c>
      <c r="B56" s="49">
        <v>1126.4</v>
      </c>
      <c r="C56" s="50">
        <v>3</v>
      </c>
      <c r="D56" s="51" t="s">
        <v>68</v>
      </c>
      <c r="E56" s="60">
        <v>1.35</v>
      </c>
      <c r="F56" s="53">
        <f t="shared" si="2"/>
        <v>4561.92</v>
      </c>
    </row>
    <row r="57" spans="1:6" s="54" customFormat="1" ht="30">
      <c r="A57" s="55" t="s">
        <v>125</v>
      </c>
      <c r="B57" s="49">
        <v>105</v>
      </c>
      <c r="C57" s="50">
        <v>1</v>
      </c>
      <c r="D57" s="51" t="s">
        <v>81</v>
      </c>
      <c r="E57" s="60">
        <v>133.98</v>
      </c>
      <c r="F57" s="53">
        <f t="shared" si="2"/>
        <v>14067.9</v>
      </c>
    </row>
    <row r="58" spans="1:6" s="54" customFormat="1" ht="19.5" customHeight="1">
      <c r="A58" s="55" t="s">
        <v>114</v>
      </c>
      <c r="B58" s="49">
        <v>66</v>
      </c>
      <c r="C58" s="50">
        <v>1</v>
      </c>
      <c r="D58" s="51" t="s">
        <v>115</v>
      </c>
      <c r="E58" s="60">
        <v>191.8</v>
      </c>
      <c r="F58" s="53">
        <f t="shared" si="2"/>
        <v>12658.8</v>
      </c>
    </row>
    <row r="59" spans="1:6" s="54" customFormat="1" ht="15">
      <c r="A59" s="55" t="s">
        <v>120</v>
      </c>
      <c r="B59" s="49" t="s">
        <v>132</v>
      </c>
      <c r="C59" s="50" t="s">
        <v>132</v>
      </c>
      <c r="D59" s="51" t="s">
        <v>132</v>
      </c>
      <c r="E59" s="52" t="s">
        <v>132</v>
      </c>
      <c r="F59" s="53">
        <v>6934.57</v>
      </c>
    </row>
    <row r="60" spans="1:6" s="28" customFormat="1" ht="18" customHeight="1">
      <c r="A60" s="30" t="s">
        <v>69</v>
      </c>
      <c r="B60" s="31"/>
      <c r="C60" s="31"/>
      <c r="D60" s="21"/>
      <c r="E60" s="65">
        <f>E8+E39</f>
        <v>18.337038791815104</v>
      </c>
      <c r="F60" s="32">
        <f>F8+F39</f>
        <v>907969.4799999999</v>
      </c>
    </row>
    <row r="61" spans="1:6" ht="15">
      <c r="A61" s="33"/>
      <c r="B61" s="34"/>
      <c r="C61" s="34"/>
      <c r="D61" s="34"/>
      <c r="E61" s="34"/>
      <c r="F61" s="34"/>
    </row>
    <row r="62" spans="1:5" ht="15">
      <c r="A62" s="47" t="s">
        <v>130</v>
      </c>
      <c r="B62" s="35"/>
      <c r="C62" s="19" t="s">
        <v>131</v>
      </c>
      <c r="E62" s="36"/>
    </row>
    <row r="63" ht="15">
      <c r="A63" s="18" t="s">
        <v>132</v>
      </c>
    </row>
    <row r="64" spans="1:3" ht="15">
      <c r="A64" s="47" t="s">
        <v>136</v>
      </c>
      <c r="B64" s="46"/>
      <c r="C64" s="19" t="s">
        <v>133</v>
      </c>
    </row>
    <row r="66" spans="1:2" ht="15">
      <c r="A66" s="47" t="s">
        <v>137</v>
      </c>
      <c r="B66" s="46"/>
    </row>
  </sheetData>
  <sheetProtection/>
  <mergeCells count="4">
    <mergeCell ref="A1:F1"/>
    <mergeCell ref="A2:F2"/>
    <mergeCell ref="A3:F3"/>
    <mergeCell ref="D5:F5"/>
  </mergeCells>
  <printOptions/>
  <pageMargins left="0.24" right="0.22" top="0.5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2020-03-27T10:34:54Z</cp:lastPrinted>
  <dcterms:created xsi:type="dcterms:W3CDTF">2018-04-02T07:45:01Z</dcterms:created>
  <dcterms:modified xsi:type="dcterms:W3CDTF">2021-12-23T09:35:57Z</dcterms:modified>
  <cp:category/>
  <cp:version/>
  <cp:contentType/>
  <cp:contentStatus/>
</cp:coreProperties>
</file>